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10" yWindow="615" windowWidth="15600" windowHeight="8850"/>
  </bookViews>
  <sheets>
    <sheet name="Anlage 2.2 Sozpsych" sheetId="1" r:id="rId1"/>
  </sheets>
  <calcPr calcId="145621"/>
</workbook>
</file>

<file path=xl/calcChain.xml><?xml version="1.0" encoding="utf-8"?>
<calcChain xmlns="http://schemas.openxmlformats.org/spreadsheetml/2006/main">
  <c r="I99" i="1" l="1"/>
  <c r="G33" i="1"/>
  <c r="K32" i="1"/>
  <c r="J32" i="1"/>
  <c r="I32" i="1"/>
  <c r="H32" i="1"/>
  <c r="K31" i="1"/>
  <c r="K33" i="1" s="1"/>
  <c r="J31" i="1"/>
  <c r="J33" i="1" s="1"/>
  <c r="I31" i="1"/>
  <c r="I33" i="1" s="1"/>
  <c r="H31" i="1"/>
  <c r="H33" i="1" s="1"/>
  <c r="K29" i="1"/>
  <c r="J29" i="1"/>
  <c r="I29" i="1"/>
  <c r="H29" i="1"/>
  <c r="G29" i="1"/>
  <c r="G37" i="1" s="1"/>
  <c r="F27" i="1"/>
  <c r="G40" i="1" s="1"/>
  <c r="F15" i="1"/>
  <c r="E11" i="1"/>
  <c r="H11" i="1" s="1"/>
  <c r="E9" i="1"/>
  <c r="H9" i="1" s="1"/>
  <c r="G35" i="1" l="1"/>
  <c r="F9" i="1"/>
  <c r="F11" i="1"/>
  <c r="F20" i="1" l="1"/>
  <c r="G44" i="1" s="1"/>
  <c r="F57" i="1" s="1"/>
  <c r="F58" i="1" s="1"/>
  <c r="F60" i="1" s="1"/>
  <c r="F83" i="1" s="1"/>
  <c r="F87" i="1" s="1"/>
  <c r="F18" i="1"/>
  <c r="G42" i="1"/>
  <c r="F64" i="1" s="1"/>
  <c r="F68" i="1" l="1"/>
  <c r="F72" i="1" s="1"/>
  <c r="K65" i="1"/>
  <c r="F93" i="1" l="1"/>
  <c r="F95" i="1" s="1"/>
  <c r="F98" i="1" s="1"/>
  <c r="F76" i="1"/>
  <c r="G72" i="1"/>
  <c r="G75" i="1" s="1"/>
  <c r="F103" i="1" l="1"/>
  <c r="K99" i="1"/>
  <c r="F107" i="1" l="1"/>
  <c r="G103" i="1"/>
  <c r="G105" i="1" s="1"/>
</calcChain>
</file>

<file path=xl/comments1.xml><?xml version="1.0" encoding="utf-8"?>
<comments xmlns="http://schemas.openxmlformats.org/spreadsheetml/2006/main">
  <authors>
    <author>VeserMa</author>
  </authors>
  <commentList>
    <comment ref="E9" authorId="0">
      <text>
        <r>
          <rPr>
            <b/>
            <sz val="9"/>
            <color indexed="81"/>
            <rFont val="Tahoma"/>
            <charset val="1"/>
          </rPr>
          <t>VeserMa:</t>
        </r>
        <r>
          <rPr>
            <sz val="9"/>
            <color indexed="81"/>
            <rFont val="Tahoma"/>
            <charset val="1"/>
          </rPr>
          <t xml:space="preserve">
Trägerspezifischer Wert!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VeserMa:</t>
        </r>
        <r>
          <rPr>
            <sz val="9"/>
            <color indexed="81"/>
            <rFont val="Tahoma"/>
            <family val="2"/>
          </rPr>
          <t xml:space="preserve">
Trägerspezifischer Stundenwert ungewichtet!
Siehe auch: Stunden p.a.!</t>
        </r>
      </text>
    </comment>
    <comment ref="F20" authorId="0">
      <text>
        <r>
          <rPr>
            <b/>
            <sz val="9"/>
            <color indexed="81"/>
            <rFont val="Tahoma"/>
            <charset val="1"/>
          </rPr>
          <t>VeserMa:</t>
        </r>
        <r>
          <rPr>
            <sz val="9"/>
            <color indexed="81"/>
            <rFont val="Tahoma"/>
            <charset val="1"/>
          </rPr>
          <t xml:space="preserve">
Gewichtete Stunden (1/4)</t>
        </r>
      </text>
    </comment>
  </commentList>
</comments>
</file>

<file path=xl/sharedStrings.xml><?xml version="1.0" encoding="utf-8"?>
<sst xmlns="http://schemas.openxmlformats.org/spreadsheetml/2006/main" count="103" uniqueCount="82">
  <si>
    <t>a.</t>
  </si>
  <si>
    <t>Anzahl Klienten :</t>
  </si>
  <si>
    <t>b.</t>
  </si>
  <si>
    <t>BeWo-Leistungen</t>
  </si>
  <si>
    <t>Zeitwerte min. per Klient per Woche :</t>
  </si>
  <si>
    <t>= Gesamtzahl Klienten zum Umstellungszeitpunkt :</t>
  </si>
  <si>
    <t>Anzahl Klienten Einzelbetreuung :</t>
  </si>
  <si>
    <t>Anzahl Klienten Gruppenbetreuung :</t>
  </si>
  <si>
    <t>Stunden Einzelbetreuung p.M. :</t>
  </si>
  <si>
    <t>Stunden Gruppenbetreuung p.M. :</t>
  </si>
  <si>
    <t>Entgelt Einzelbetreuung per Std. :</t>
  </si>
  <si>
    <t>Entgelt Gruppenbetreuung per Std. :</t>
  </si>
  <si>
    <r>
      <t>Entgelt per Tag (MP)</t>
    </r>
    <r>
      <rPr>
        <sz val="11"/>
        <color indexed="8"/>
        <rFont val="Calibri"/>
        <family val="2"/>
      </rPr>
      <t xml:space="preserve"> :</t>
    </r>
  </si>
  <si>
    <t>Entgelt per Tag (GP) :</t>
  </si>
  <si>
    <t>Entgelt per Tag (IB) :</t>
  </si>
  <si>
    <t>Summe Entgelt per Tag :</t>
  </si>
  <si>
    <t>= umgerechnet in Std. per Woche (für Vergleich mit PPM) :</t>
  </si>
  <si>
    <t>= Gesamtstunden zum Umstellungszeitpunkt :</t>
  </si>
  <si>
    <t>= Erlöse zum Umstellungszeitpunkt p.a.:</t>
  </si>
  <si>
    <t>= Stunden zum Umstellungszeitpunkt p.a.:</t>
  </si>
  <si>
    <t>c.</t>
  </si>
  <si>
    <t>PSK-Leistungen</t>
  </si>
  <si>
    <t>= Summe der Zuwendungen 2012 lt. Bescheid</t>
  </si>
  <si>
    <t>= Gesamtzahl der Klienten 2012 *</t>
  </si>
  <si>
    <t>*nachrichtlich</t>
  </si>
  <si>
    <t>I.</t>
  </si>
  <si>
    <t>II.</t>
  </si>
  <si>
    <t>Gutscheinleistungen</t>
  </si>
  <si>
    <t>Gesamtstunden zum Umstellungszeitpunkt:</t>
  </si>
  <si>
    <t xml:space="preserve">b. </t>
  </si>
  <si>
    <t xml:space="preserve">Gesamtvolumen Budget </t>
  </si>
  <si>
    <t>Gesamterlöse zum Umstellungszeitpunkt</t>
  </si>
  <si>
    <t>+/- Erlöse aus VK-Beschluss Anpassung</t>
  </si>
  <si>
    <t>+/- Erlöse aus strukturellen Änderungen</t>
  </si>
  <si>
    <t>III.</t>
  </si>
  <si>
    <t>Gesamtstunden Soll Vorjahr:</t>
  </si>
  <si>
    <t>+/- Abweichung Stunden Vorjahr</t>
  </si>
  <si>
    <t>Budget ab Umstellung (Erstbudget):</t>
  </si>
  <si>
    <t>+/- Prognose Stunden p.a.</t>
  </si>
  <si>
    <t>= Gesamtstunden 1. Jahr</t>
  </si>
  <si>
    <t>Budget ab Folgejahr (Folgebudget):</t>
  </si>
  <si>
    <t>+/- Prognose Stunden Folgejahr</t>
  </si>
  <si>
    <t>= Gesamtstunden Folgejahr</t>
  </si>
  <si>
    <t>= Monatliche Abschlagzahlung:</t>
  </si>
  <si>
    <t>(Ergebnis Verhandlungen, hier zum Aufbau von Strukturen)</t>
  </si>
  <si>
    <t>Budget zum XX.XX.XXXX</t>
  </si>
  <si>
    <t xml:space="preserve"> Durchschnitt</t>
  </si>
  <si>
    <r>
      <t>PPM-Leistungen (</t>
    </r>
    <r>
      <rPr>
        <b/>
        <u/>
        <sz val="11"/>
        <rFont val="Calibri"/>
        <family val="2"/>
      </rPr>
      <t xml:space="preserve">bewilligte Stunden abzgl. </t>
    </r>
  </si>
  <si>
    <t xml:space="preserve"> %) Delta</t>
  </si>
  <si>
    <t>Ergebnis begleitendes Controlling</t>
  </si>
  <si>
    <t>Verrechnungssatz Gesamtbudget (Wert für Anlage 2)</t>
  </si>
  <si>
    <t>Sollstunden nach Verrechnung Vorjahresstunden + Prognose</t>
  </si>
  <si>
    <t>(soweit nicht bereits im Budget zum Umstellungszeitpunkt enthalten)</t>
  </si>
  <si>
    <t>= Gesamterlös Budget mit Anpassung:</t>
  </si>
  <si>
    <t>+/- Strukturveränderung</t>
  </si>
  <si>
    <t>= Gesamterlös einschl. Strukturveränderung:</t>
  </si>
  <si>
    <t>Verrechnungssatz Gesamtbudget Folgejahr = Wert Anlage 2</t>
  </si>
  <si>
    <t>HBG</t>
  </si>
  <si>
    <t xml:space="preserve"> (Gesamtvolumen Budget / Stunden-Soll)</t>
  </si>
  <si>
    <r>
      <t xml:space="preserve">Beispielergebnis: Zuwachs gegenüber </t>
    </r>
    <r>
      <rPr>
        <b/>
        <sz val="11"/>
        <color indexed="8"/>
        <rFont val="Calibri"/>
        <family val="2"/>
      </rPr>
      <t>Ist</t>
    </r>
    <r>
      <rPr>
        <sz val="11"/>
        <color indexed="8"/>
        <rFont val="Calibri"/>
        <family val="2"/>
      </rPr>
      <t xml:space="preserve"> Vorjahr + 1.500 Stunden</t>
    </r>
  </si>
  <si>
    <t xml:space="preserve">(Ergebnis Verhandlungen,  x %ige Leistungsmengenerhöhung. </t>
  </si>
  <si>
    <t>h/Woche</t>
  </si>
  <si>
    <t>Monatswert =Stundensatz*Durchschnitt hWoche/7*30,44)</t>
  </si>
  <si>
    <t>Gesamtbudget Folgejahr:</t>
  </si>
  <si>
    <t>= Gesamtbudget 1. Jahr:</t>
  </si>
  <si>
    <t>(Gesamtbudget 1.Jahr / Stunden Soll 1. Jahr * Stunden Soll Folgejahr)</t>
  </si>
  <si>
    <r>
      <t xml:space="preserve">Hinweis : diese Überschreitung wird </t>
    </r>
    <r>
      <rPr>
        <b/>
        <sz val="11"/>
        <rFont val="Calibri"/>
        <family val="2"/>
      </rPr>
      <t>einmalig</t>
    </r>
    <r>
      <rPr>
        <sz val="11"/>
        <rFont val="Calibri"/>
        <family val="2"/>
      </rPr>
      <t xml:space="preserve"> gefixt)</t>
    </r>
  </si>
  <si>
    <t>Im niedrigschwelligen Bereich erreichte Personen</t>
  </si>
  <si>
    <t>nachrichtlich Präventionsanteil</t>
  </si>
  <si>
    <t>Personen</t>
  </si>
  <si>
    <t>Anteil</t>
  </si>
  <si>
    <t>Parameter Präventionsanteil</t>
  </si>
  <si>
    <t>Faktor €</t>
  </si>
  <si>
    <t>= Gesamterlöse BeWo + PPM zum Umstellungszeitpunkt :</t>
  </si>
  <si>
    <t>+/- VK-Anpassung o. Einzelvhdlg.</t>
  </si>
  <si>
    <t>Anteil Budget</t>
  </si>
  <si>
    <t xml:space="preserve"> </t>
  </si>
  <si>
    <t>Entgelt ab 01.01.2013</t>
  </si>
  <si>
    <r>
      <t>Durchschnittswert</t>
    </r>
    <r>
      <rPr>
        <b/>
        <sz val="11"/>
        <color rgb="FFFF0000"/>
        <rFont val="Calibri"/>
        <family val="2"/>
      </rPr>
      <t>*</t>
    </r>
    <r>
      <rPr>
        <b/>
        <sz val="11"/>
        <color indexed="8"/>
        <rFont val="Calibri"/>
        <family val="2"/>
      </rPr>
      <t>:</t>
    </r>
  </si>
  <si>
    <t>*</t>
  </si>
  <si>
    <t>Die Anwendung eines durchschnittlichen Zeitwertes erfolgt ausschließlich zu kalkulatorischen Zwecken und ersetzt nicht die Verpflichtungen aus Anlage 2.1, Ziffer 2 zur Erbringung bedarfsgerechter Leistungen im Einzelfall.</t>
  </si>
  <si>
    <t>Brutto-Stunden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</si>
</sst>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€&quot;;[Red]\-#,##0\ &quot;€&quot;"/>
    <numFmt numFmtId="8" formatCode="#,##0.00\ &quot;€&quot;;[Red]\-#,##0.00\ &quot;€&quot;"/>
    <numFmt numFmtId="164" formatCode="#,##0\ &quot;€&quot;"/>
    <numFmt numFmtId="165" formatCode="#,##0.00\ &quot;€&quot;"/>
    <numFmt numFmtId="166" formatCode="#,##0_ ;[Red]\-#,##0\ "/>
    <numFmt numFmtId="167" formatCode="#,##0.00_ ;[Red]\-#,##0.00\ "/>
  </numFmts>
  <fonts count="24" x14ac:knownFonts="1">
    <font>
      <sz val="11"/>
      <color theme="1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8"/>
      <name val="Arial Narrow"/>
      <family val="2"/>
    </font>
    <font>
      <b/>
      <u/>
      <sz val="11"/>
      <name val="Calibri"/>
      <family val="2"/>
    </font>
    <font>
      <b/>
      <i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Calibri"/>
      <family val="2"/>
    </font>
    <font>
      <u/>
      <sz val="11"/>
      <color indexed="8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18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2" fontId="8" fillId="0" borderId="0" xfId="0" applyNumberFormat="1" applyFont="1"/>
    <xf numFmtId="3" fontId="8" fillId="0" borderId="0" xfId="0" applyNumberFormat="1" applyFont="1"/>
    <xf numFmtId="164" fontId="8" fillId="0" borderId="0" xfId="0" applyNumberFormat="1" applyFont="1"/>
    <xf numFmtId="0" fontId="9" fillId="0" borderId="0" xfId="0" quotePrefix="1" applyFont="1"/>
    <xf numFmtId="165" fontId="8" fillId="0" borderId="0" xfId="0" applyNumberFormat="1" applyFont="1"/>
    <xf numFmtId="0" fontId="6" fillId="0" borderId="0" xfId="0" applyFont="1"/>
    <xf numFmtId="2" fontId="11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0" xfId="0" quotePrefix="1" applyFont="1"/>
    <xf numFmtId="0" fontId="8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/>
    <xf numFmtId="2" fontId="5" fillId="0" borderId="1" xfId="0" applyNumberFormat="1" applyFont="1" applyBorder="1"/>
    <xf numFmtId="165" fontId="9" fillId="0" borderId="1" xfId="0" applyNumberFormat="1" applyFont="1" applyBorder="1"/>
    <xf numFmtId="0" fontId="3" fillId="0" borderId="0" xfId="0" applyFont="1"/>
    <xf numFmtId="0" fontId="3" fillId="0" borderId="0" xfId="0" quotePrefix="1" applyFont="1"/>
    <xf numFmtId="166" fontId="8" fillId="0" borderId="0" xfId="0" applyNumberFormat="1" applyFont="1"/>
    <xf numFmtId="0" fontId="4" fillId="0" borderId="0" xfId="0" applyFont="1" applyFill="1" applyBorder="1" applyAlignment="1">
      <alignment vertical="top"/>
    </xf>
    <xf numFmtId="164" fontId="9" fillId="0" borderId="0" xfId="0" applyNumberFormat="1" applyFont="1"/>
    <xf numFmtId="3" fontId="9" fillId="0" borderId="0" xfId="0" applyNumberFormat="1" applyFont="1"/>
    <xf numFmtId="10" fontId="8" fillId="0" borderId="0" xfId="1" applyNumberFormat="1" applyFont="1"/>
    <xf numFmtId="3" fontId="9" fillId="0" borderId="2" xfId="0" applyNumberFormat="1" applyFont="1" applyBorder="1" applyAlignment="1">
      <alignment horizontal="center"/>
    </xf>
    <xf numFmtId="0" fontId="2" fillId="0" borderId="0" xfId="0" applyFont="1"/>
    <xf numFmtId="0" fontId="8" fillId="0" borderId="0" xfId="0" applyFont="1" applyAlignment="1">
      <alignment horizontal="center"/>
    </xf>
    <xf numFmtId="0" fontId="2" fillId="0" borderId="0" xfId="0" quotePrefix="1" applyFont="1"/>
    <xf numFmtId="0" fontId="9" fillId="0" borderId="0" xfId="0" applyFont="1" applyFill="1" applyBorder="1" applyAlignment="1">
      <alignment vertical="top"/>
    </xf>
    <xf numFmtId="0" fontId="1" fillId="0" borderId="0" xfId="0" quotePrefix="1" applyFont="1"/>
    <xf numFmtId="164" fontId="0" fillId="0" borderId="0" xfId="0" applyNumberFormat="1"/>
    <xf numFmtId="6" fontId="9" fillId="0" borderId="0" xfId="0" applyNumberFormat="1" applyFont="1"/>
    <xf numFmtId="165" fontId="8" fillId="0" borderId="0" xfId="0" applyNumberFormat="1" applyFont="1" applyAlignment="1">
      <alignment horizontal="center"/>
    </xf>
    <xf numFmtId="165" fontId="4" fillId="0" borderId="0" xfId="0" applyNumberFormat="1" applyFont="1" applyFill="1" applyBorder="1" applyAlignment="1">
      <alignment horizontal="center" vertical="top"/>
    </xf>
    <xf numFmtId="0" fontId="1" fillId="0" borderId="0" xfId="0" applyFont="1"/>
    <xf numFmtId="0" fontId="11" fillId="0" borderId="0" xfId="0" quotePrefix="1" applyFont="1"/>
    <xf numFmtId="0" fontId="11" fillId="0" borderId="0" xfId="0" applyFont="1"/>
    <xf numFmtId="0" fontId="12" fillId="0" borderId="0" xfId="0" quotePrefix="1" applyFont="1"/>
    <xf numFmtId="0" fontId="12" fillId="0" borderId="0" xfId="0" applyFont="1"/>
    <xf numFmtId="166" fontId="2" fillId="0" borderId="0" xfId="0" applyNumberFormat="1" applyFont="1"/>
    <xf numFmtId="166" fontId="9" fillId="0" borderId="0" xfId="0" applyNumberFormat="1" applyFont="1"/>
    <xf numFmtId="6" fontId="8" fillId="0" borderId="0" xfId="0" applyNumberFormat="1" applyFont="1"/>
    <xf numFmtId="0" fontId="8" fillId="0" borderId="0" xfId="0" applyFont="1" applyBorder="1"/>
    <xf numFmtId="0" fontId="8" fillId="0" borderId="6" xfId="0" applyFont="1" applyBorder="1"/>
    <xf numFmtId="0" fontId="8" fillId="0" borderId="7" xfId="0" applyFont="1" applyBorder="1"/>
    <xf numFmtId="0" fontId="9" fillId="0" borderId="6" xfId="0" applyFont="1" applyBorder="1"/>
    <xf numFmtId="0" fontId="8" fillId="0" borderId="0" xfId="0" applyFont="1" applyFill="1"/>
    <xf numFmtId="0" fontId="9" fillId="0" borderId="0" xfId="0" quotePrefix="1" applyFont="1" applyFill="1"/>
    <xf numFmtId="0" fontId="9" fillId="0" borderId="0" xfId="0" applyFont="1" applyFill="1"/>
    <xf numFmtId="164" fontId="9" fillId="0" borderId="0" xfId="0" applyNumberFormat="1" applyFont="1" applyFill="1"/>
    <xf numFmtId="165" fontId="9" fillId="0" borderId="0" xfId="0" applyNumberFormat="1" applyFont="1" applyBorder="1"/>
    <xf numFmtId="10" fontId="8" fillId="0" borderId="0" xfId="0" applyNumberFormat="1" applyFont="1"/>
    <xf numFmtId="3" fontId="8" fillId="2" borderId="0" xfId="0" applyNumberFormat="1" applyFont="1" applyFill="1"/>
    <xf numFmtId="0" fontId="8" fillId="2" borderId="0" xfId="0" applyFont="1" applyFill="1"/>
    <xf numFmtId="165" fontId="8" fillId="2" borderId="0" xfId="0" applyNumberFormat="1" applyFont="1" applyFill="1"/>
    <xf numFmtId="3" fontId="9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/>
    <xf numFmtId="8" fontId="6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9" fontId="9" fillId="2" borderId="0" xfId="0" applyNumberFormat="1" applyFont="1" applyFill="1"/>
    <xf numFmtId="164" fontId="9" fillId="2" borderId="0" xfId="0" applyNumberFormat="1" applyFont="1" applyFill="1"/>
    <xf numFmtId="10" fontId="8" fillId="2" borderId="0" xfId="1" applyNumberFormat="1" applyFont="1" applyFill="1"/>
    <xf numFmtId="6" fontId="8" fillId="2" borderId="0" xfId="0" applyNumberFormat="1" applyFont="1" applyFill="1"/>
    <xf numFmtId="0" fontId="9" fillId="0" borderId="0" xfId="0" applyFont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165" fontId="15" fillId="0" borderId="5" xfId="0" applyNumberFormat="1" applyFont="1" applyBorder="1" applyAlignment="1">
      <alignment horizontal="center"/>
    </xf>
    <xf numFmtId="0" fontId="1" fillId="0" borderId="4" xfId="0" applyFont="1" applyBorder="1"/>
    <xf numFmtId="0" fontId="8" fillId="0" borderId="4" xfId="0" applyFont="1" applyBorder="1"/>
    <xf numFmtId="0" fontId="8" fillId="0" borderId="2" xfId="0" applyFont="1" applyBorder="1"/>
    <xf numFmtId="0" fontId="1" fillId="0" borderId="7" xfId="0" applyFont="1" applyFill="1" applyBorder="1" applyAlignment="1">
      <alignment vertical="top"/>
    </xf>
    <xf numFmtId="166" fontId="0" fillId="0" borderId="0" xfId="0" applyNumberFormat="1"/>
    <xf numFmtId="167" fontId="9" fillId="0" borderId="5" xfId="0" applyNumberFormat="1" applyFont="1" applyFill="1" applyBorder="1" applyAlignment="1">
      <alignment horizontal="center" vertical="top"/>
    </xf>
    <xf numFmtId="166" fontId="2" fillId="2" borderId="0" xfId="0" applyNumberFormat="1" applyFont="1" applyFill="1"/>
    <xf numFmtId="9" fontId="9" fillId="3" borderId="0" xfId="1" quotePrefix="1" applyFont="1" applyFill="1" applyAlignment="1">
      <alignment horizontal="center"/>
    </xf>
    <xf numFmtId="9" fontId="9" fillId="0" borderId="0" xfId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166" fontId="9" fillId="2" borderId="0" xfId="0" applyNumberFormat="1" applyFont="1" applyFill="1"/>
    <xf numFmtId="0" fontId="8" fillId="4" borderId="0" xfId="0" applyFont="1" applyFill="1"/>
    <xf numFmtId="0" fontId="1" fillId="4" borderId="0" xfId="0" applyFont="1" applyFill="1"/>
    <xf numFmtId="0" fontId="21" fillId="4" borderId="0" xfId="0" applyFont="1" applyFill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9" fontId="8" fillId="4" borderId="1" xfId="0" applyNumberFormat="1" applyFont="1" applyFill="1" applyBorder="1" applyAlignment="1">
      <alignment horizontal="center"/>
    </xf>
    <xf numFmtId="6" fontId="8" fillId="4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8" fontId="9" fillId="0" borderId="3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1" fillId="0" borderId="0" xfId="0" applyFont="1" applyBorder="1"/>
    <xf numFmtId="167" fontId="8" fillId="0" borderId="0" xfId="0" applyNumberFormat="1" applyFont="1" applyBorder="1"/>
    <xf numFmtId="3" fontId="1" fillId="0" borderId="0" xfId="0" applyNumberFormat="1" applyFont="1" applyBorder="1"/>
    <xf numFmtId="167" fontId="10" fillId="0" borderId="0" xfId="0" applyNumberFormat="1" applyFont="1" applyBorder="1"/>
    <xf numFmtId="167" fontId="9" fillId="0" borderId="0" xfId="0" applyNumberFormat="1" applyFont="1" applyBorder="1"/>
    <xf numFmtId="167" fontId="4" fillId="0" borderId="0" xfId="0" applyNumberFormat="1" applyFont="1" applyFill="1" applyBorder="1" applyAlignment="1">
      <alignment vertical="top"/>
    </xf>
    <xf numFmtId="0" fontId="9" fillId="0" borderId="8" xfId="0" applyFont="1" applyBorder="1"/>
    <xf numFmtId="0" fontId="8" fillId="0" borderId="9" xfId="0" applyFont="1" applyBorder="1"/>
    <xf numFmtId="167" fontId="4" fillId="0" borderId="10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23" fillId="0" borderId="0" xfId="0" applyFont="1" applyAlignment="1">
      <alignment vertical="top"/>
    </xf>
    <xf numFmtId="2" fontId="8" fillId="2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left" vertical="top"/>
    </xf>
    <xf numFmtId="0" fontId="5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wrapText="1"/>
    </xf>
    <xf numFmtId="165" fontId="15" fillId="0" borderId="6" xfId="0" applyNumberFormat="1" applyFont="1" applyBorder="1" applyAlignment="1">
      <alignment horizontal="left"/>
    </xf>
    <xf numFmtId="165" fontId="15" fillId="0" borderId="7" xfId="0" applyNumberFormat="1" applyFont="1" applyBorder="1" applyAlignment="1">
      <alignment horizontal="left"/>
    </xf>
    <xf numFmtId="165" fontId="15" fillId="0" borderId="0" xfId="0" applyNumberFormat="1" applyFont="1" applyFill="1" applyBorder="1" applyAlignment="1">
      <alignment vertical="top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3" fontId="8" fillId="0" borderId="3" xfId="0" applyNumberFormat="1" applyFont="1" applyBorder="1" applyAlignment="1">
      <alignment horizontal="left" vertical="center"/>
    </xf>
    <xf numFmtId="3" fontId="8" fillId="0" borderId="4" xfId="0" applyNumberFormat="1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19"/>
  <sheetViews>
    <sheetView tabSelected="1" zoomScaleNormal="100" workbookViewId="0">
      <selection activeCell="C1" sqref="C1"/>
    </sheetView>
  </sheetViews>
  <sheetFormatPr baseColWidth="10" defaultColWidth="11" defaultRowHeight="15" x14ac:dyDescent="0.25"/>
  <cols>
    <col min="1" max="2" width="3.28515625" style="1" customWidth="1"/>
    <col min="3" max="3" width="13.5703125" style="1" customWidth="1"/>
    <col min="4" max="5" width="15" style="1" customWidth="1"/>
    <col min="6" max="6" width="16.42578125" style="1" customWidth="1"/>
    <col min="7" max="7" width="15.7109375" style="1" bestFit="1" customWidth="1"/>
    <col min="8" max="8" width="12.85546875" style="1" bestFit="1" customWidth="1"/>
    <col min="9" max="9" width="14.5703125" style="1" bestFit="1" customWidth="1"/>
    <col min="10" max="10" width="14.85546875" style="1" bestFit="1" customWidth="1"/>
    <col min="11" max="16384" width="11" style="1"/>
  </cols>
  <sheetData>
    <row r="1" spans="1:13" ht="16.5" x14ac:dyDescent="0.3">
      <c r="A1" s="3" t="s">
        <v>25</v>
      </c>
      <c r="B1" s="3" t="s">
        <v>45</v>
      </c>
      <c r="G1"/>
      <c r="H1"/>
      <c r="I1"/>
    </row>
    <row r="2" spans="1:13" ht="16.5" x14ac:dyDescent="0.3">
      <c r="G2"/>
      <c r="H2"/>
      <c r="I2"/>
      <c r="J2" s="86"/>
      <c r="K2" s="86"/>
      <c r="L2" s="86"/>
      <c r="M2" s="86"/>
    </row>
    <row r="3" spans="1:13" ht="16.5" x14ac:dyDescent="0.3">
      <c r="B3" s="3" t="s">
        <v>0</v>
      </c>
      <c r="C3" s="3" t="s">
        <v>47</v>
      </c>
      <c r="F3" s="49">
        <v>4</v>
      </c>
      <c r="G3" t="s">
        <v>48</v>
      </c>
      <c r="H3" t="s">
        <v>81</v>
      </c>
      <c r="I3"/>
      <c r="J3" s="86"/>
      <c r="K3" s="86"/>
      <c r="L3" s="86"/>
      <c r="M3" s="86"/>
    </row>
    <row r="4" spans="1:13" ht="16.5" x14ac:dyDescent="0.3">
      <c r="G4"/>
      <c r="H4"/>
      <c r="I4"/>
      <c r="J4" s="86"/>
      <c r="K4" s="86"/>
      <c r="L4" s="86"/>
      <c r="M4" s="86"/>
    </row>
    <row r="5" spans="1:13" ht="16.5" x14ac:dyDescent="0.3">
      <c r="C5" s="9" t="s">
        <v>6</v>
      </c>
      <c r="F5" s="53">
        <v>100</v>
      </c>
      <c r="G5" t="s">
        <v>46</v>
      </c>
      <c r="H5"/>
      <c r="I5"/>
      <c r="J5" s="86"/>
      <c r="K5" s="86"/>
      <c r="L5" s="86"/>
      <c r="M5" s="86"/>
    </row>
    <row r="6" spans="1:13" ht="16.5" x14ac:dyDescent="0.3">
      <c r="G6"/>
      <c r="H6"/>
      <c r="I6"/>
      <c r="J6" s="86"/>
      <c r="K6" s="86"/>
      <c r="L6" s="86"/>
      <c r="M6" s="86"/>
    </row>
    <row r="7" spans="1:13" ht="16.5" x14ac:dyDescent="0.3">
      <c r="C7" s="9" t="s">
        <v>7</v>
      </c>
      <c r="F7" s="54">
        <v>25</v>
      </c>
      <c r="G7" t="s">
        <v>46</v>
      </c>
      <c r="H7"/>
      <c r="I7"/>
      <c r="J7" s="86"/>
      <c r="K7" s="86"/>
      <c r="L7" s="86"/>
      <c r="M7" s="86"/>
    </row>
    <row r="8" spans="1:13" ht="16.5" x14ac:dyDescent="0.3">
      <c r="G8"/>
      <c r="H8"/>
      <c r="I8"/>
      <c r="J8" s="86"/>
      <c r="K8" s="86"/>
      <c r="L8" s="86"/>
      <c r="M8" s="86"/>
    </row>
    <row r="9" spans="1:13" ht="16.5" x14ac:dyDescent="0.3">
      <c r="C9" s="9" t="s">
        <v>8</v>
      </c>
      <c r="E9" s="100">
        <f>3.56*4.3</f>
        <v>15.308</v>
      </c>
      <c r="F9" s="5">
        <f>ROUND((F5*E9)*(1-F3%),0)</f>
        <v>1470</v>
      </c>
      <c r="G9" t="s">
        <v>46</v>
      </c>
      <c r="H9" s="71">
        <f>SUM(F5*E9)</f>
        <v>1530.8</v>
      </c>
      <c r="I9"/>
      <c r="J9" s="86"/>
      <c r="K9" s="86"/>
      <c r="L9" s="86"/>
      <c r="M9" s="86"/>
    </row>
    <row r="10" spans="1:13" ht="16.5" x14ac:dyDescent="0.3">
      <c r="G10"/>
      <c r="H10" s="71"/>
      <c r="I10"/>
      <c r="J10" s="86"/>
      <c r="K10" s="86"/>
      <c r="L10" s="86"/>
      <c r="M10" s="86"/>
    </row>
    <row r="11" spans="1:13" ht="16.5" x14ac:dyDescent="0.3">
      <c r="C11" s="9" t="s">
        <v>9</v>
      </c>
      <c r="E11" s="100">
        <f>2.35*4.3</f>
        <v>10.105</v>
      </c>
      <c r="F11" s="5">
        <f>ROUND((F7*E11)*(1-F3%),0)</f>
        <v>243</v>
      </c>
      <c r="G11" t="s">
        <v>46</v>
      </c>
      <c r="H11" s="71">
        <f>SUM(E11*F7)</f>
        <v>252.625</v>
      </c>
      <c r="I11"/>
      <c r="J11" s="86"/>
      <c r="K11" s="86"/>
      <c r="L11" s="86"/>
      <c r="M11" s="86"/>
    </row>
    <row r="12" spans="1:13" ht="16.5" x14ac:dyDescent="0.3">
      <c r="C12" s="9"/>
      <c r="F12" s="5"/>
      <c r="G12"/>
      <c r="H12"/>
      <c r="I12"/>
      <c r="J12" s="86"/>
      <c r="K12" s="86"/>
      <c r="L12" s="86"/>
      <c r="M12" s="86"/>
    </row>
    <row r="13" spans="1:13" ht="16.5" x14ac:dyDescent="0.3">
      <c r="C13" s="9" t="s">
        <v>10</v>
      </c>
      <c r="F13" s="55">
        <v>37.01</v>
      </c>
      <c r="G13" t="s">
        <v>77</v>
      </c>
      <c r="H13"/>
      <c r="I13"/>
      <c r="J13" s="86"/>
      <c r="K13" s="86"/>
      <c r="L13" s="86"/>
      <c r="M13" s="86"/>
    </row>
    <row r="14" spans="1:13" ht="16.5" x14ac:dyDescent="0.3">
      <c r="C14" s="9"/>
      <c r="F14" s="5"/>
      <c r="G14"/>
      <c r="H14"/>
      <c r="I14"/>
    </row>
    <row r="15" spans="1:13" ht="16.5" x14ac:dyDescent="0.3">
      <c r="C15" s="9" t="s">
        <v>11</v>
      </c>
      <c r="F15" s="8">
        <f>ROUND(F13/4,2)</f>
        <v>9.25</v>
      </c>
      <c r="G15"/>
      <c r="H15"/>
      <c r="I15"/>
    </row>
    <row r="16" spans="1:13" ht="16.5" x14ac:dyDescent="0.3">
      <c r="C16" s="9"/>
      <c r="F16" s="8"/>
      <c r="G16"/>
      <c r="H16"/>
      <c r="I16"/>
    </row>
    <row r="17" spans="2:13" ht="16.5" x14ac:dyDescent="0.3">
      <c r="C17" s="9"/>
      <c r="G17" s="5"/>
      <c r="H17"/>
      <c r="I17"/>
    </row>
    <row r="18" spans="2:13" ht="16.5" x14ac:dyDescent="0.3">
      <c r="C18" s="19" t="s">
        <v>18</v>
      </c>
      <c r="F18" s="6">
        <f>ROUND(((F9*F13)+(F11*F15))*12,0)</f>
        <v>679829</v>
      </c>
      <c r="G18" s="6"/>
      <c r="H18" s="31"/>
      <c r="I18"/>
    </row>
    <row r="19" spans="2:13" ht="16.5" x14ac:dyDescent="0.3">
      <c r="C19" s="9"/>
      <c r="F19" s="5"/>
      <c r="G19" s="5"/>
      <c r="H19"/>
      <c r="I19"/>
      <c r="L19" s="43"/>
      <c r="M19" s="43"/>
    </row>
    <row r="20" spans="2:13" ht="16.5" x14ac:dyDescent="0.3">
      <c r="C20" s="19" t="s">
        <v>19</v>
      </c>
      <c r="F20" s="5">
        <f>ROUND((F9+(F11*0.25))*12,0)</f>
        <v>18369</v>
      </c>
      <c r="G20" s="5"/>
      <c r="H20"/>
      <c r="I20"/>
      <c r="L20" s="88"/>
      <c r="M20" s="89"/>
    </row>
    <row r="21" spans="2:13" x14ac:dyDescent="0.25">
      <c r="C21" s="12"/>
      <c r="F21" s="5"/>
      <c r="H21" s="6"/>
      <c r="L21" s="90"/>
      <c r="M21" s="43"/>
    </row>
    <row r="22" spans="2:13" x14ac:dyDescent="0.25">
      <c r="C22" s="9"/>
      <c r="F22" s="5"/>
      <c r="L22" s="90"/>
      <c r="M22" s="43"/>
    </row>
    <row r="23" spans="2:13" x14ac:dyDescent="0.25">
      <c r="B23" s="3" t="s">
        <v>2</v>
      </c>
      <c r="C23" s="3" t="s">
        <v>3</v>
      </c>
      <c r="F23" s="4"/>
      <c r="G23" s="59" t="s">
        <v>57</v>
      </c>
      <c r="H23" s="59" t="s">
        <v>57</v>
      </c>
      <c r="I23" s="59" t="s">
        <v>57</v>
      </c>
      <c r="J23" s="59" t="s">
        <v>57</v>
      </c>
      <c r="K23" s="59" t="s">
        <v>57</v>
      </c>
      <c r="L23" s="90"/>
      <c r="M23" s="43"/>
    </row>
    <row r="24" spans="2:13" x14ac:dyDescent="0.25">
      <c r="L24" s="90"/>
      <c r="M24" s="43"/>
    </row>
    <row r="25" spans="2:13" x14ac:dyDescent="0.25">
      <c r="G25" s="11">
        <v>1</v>
      </c>
      <c r="H25" s="11">
        <v>2</v>
      </c>
      <c r="I25" s="11">
        <v>3</v>
      </c>
      <c r="J25" s="11">
        <v>4</v>
      </c>
      <c r="K25" s="11">
        <v>5</v>
      </c>
      <c r="L25" s="90"/>
      <c r="M25" s="43"/>
    </row>
    <row r="26" spans="2:13" x14ac:dyDescent="0.25">
      <c r="L26" s="90"/>
      <c r="M26" s="43"/>
    </row>
    <row r="27" spans="2:13" s="5" customFormat="1" x14ac:dyDescent="0.25">
      <c r="C27" s="111" t="s">
        <v>1</v>
      </c>
      <c r="D27" s="112"/>
      <c r="E27" s="112"/>
      <c r="F27" s="25">
        <f>SUM(G27:K27)</f>
        <v>21</v>
      </c>
      <c r="G27" s="56">
        <v>0</v>
      </c>
      <c r="H27" s="56">
        <v>8</v>
      </c>
      <c r="I27" s="56">
        <v>9</v>
      </c>
      <c r="J27" s="56">
        <v>4</v>
      </c>
      <c r="K27" s="56">
        <v>0</v>
      </c>
      <c r="L27" s="88"/>
      <c r="M27" s="91"/>
    </row>
    <row r="28" spans="2:13" x14ac:dyDescent="0.25">
      <c r="C28" s="104" t="s">
        <v>4</v>
      </c>
      <c r="D28" s="103"/>
      <c r="E28" s="103"/>
      <c r="F28" s="14"/>
      <c r="G28" s="10">
        <v>240</v>
      </c>
      <c r="H28" s="10">
        <v>330</v>
      </c>
      <c r="I28" s="10">
        <v>462</v>
      </c>
      <c r="J28" s="10">
        <v>629</v>
      </c>
      <c r="K28" s="10">
        <v>875</v>
      </c>
      <c r="L28" s="90"/>
      <c r="M28" s="43"/>
    </row>
    <row r="29" spans="2:13" s="15" customFormat="1" x14ac:dyDescent="0.25">
      <c r="C29" s="113" t="s">
        <v>16</v>
      </c>
      <c r="D29" s="114"/>
      <c r="E29" s="114"/>
      <c r="F29" s="115"/>
      <c r="G29" s="16">
        <f>G28/60</f>
        <v>4</v>
      </c>
      <c r="H29" s="16">
        <f>H28/60</f>
        <v>5.5</v>
      </c>
      <c r="I29" s="16">
        <f>I28/60</f>
        <v>7.7</v>
      </c>
      <c r="J29" s="16">
        <f>J28/60</f>
        <v>10.483333333333333</v>
      </c>
      <c r="K29" s="16">
        <f>K28/60</f>
        <v>14.583333333333334</v>
      </c>
      <c r="L29" s="88"/>
      <c r="M29" s="89"/>
    </row>
    <row r="30" spans="2:13" x14ac:dyDescent="0.25">
      <c r="C30" s="102" t="s">
        <v>12</v>
      </c>
      <c r="D30" s="103"/>
      <c r="E30" s="103"/>
      <c r="F30" s="13"/>
      <c r="G30" s="58">
        <v>24.2</v>
      </c>
      <c r="H30" s="58">
        <v>31.25</v>
      </c>
      <c r="I30" s="58">
        <v>41.5</v>
      </c>
      <c r="J30" s="58">
        <v>54.56</v>
      </c>
      <c r="K30" s="58">
        <v>73.760000000000005</v>
      </c>
      <c r="L30" s="92"/>
      <c r="M30" s="43"/>
    </row>
    <row r="31" spans="2:13" x14ac:dyDescent="0.25">
      <c r="C31" s="102" t="s">
        <v>13</v>
      </c>
      <c r="D31" s="103"/>
      <c r="E31" s="103"/>
      <c r="F31" s="13"/>
      <c r="G31" s="57">
        <v>6.72</v>
      </c>
      <c r="H31" s="57">
        <f>SUM($G$31)</f>
        <v>6.72</v>
      </c>
      <c r="I31" s="57">
        <f>SUM($G$31)</f>
        <v>6.72</v>
      </c>
      <c r="J31" s="57">
        <f>SUM($G$31)</f>
        <v>6.72</v>
      </c>
      <c r="K31" s="57">
        <f>SUM($G$31)</f>
        <v>6.72</v>
      </c>
      <c r="L31" s="93"/>
      <c r="M31" s="43"/>
    </row>
    <row r="32" spans="2:13" x14ac:dyDescent="0.25">
      <c r="C32" s="102" t="s">
        <v>14</v>
      </c>
      <c r="D32" s="103"/>
      <c r="E32" s="103"/>
      <c r="F32" s="13"/>
      <c r="G32" s="57">
        <v>3.49</v>
      </c>
      <c r="H32" s="57">
        <f>SUM($G$32)</f>
        <v>3.49</v>
      </c>
      <c r="I32" s="57">
        <f>SUM($G$32)</f>
        <v>3.49</v>
      </c>
      <c r="J32" s="57">
        <f>SUM($G$32)</f>
        <v>3.49</v>
      </c>
      <c r="K32" s="57">
        <f>SUM($G$32)</f>
        <v>3.49</v>
      </c>
      <c r="L32" s="92"/>
      <c r="M32" s="43"/>
    </row>
    <row r="33" spans="2:16" x14ac:dyDescent="0.25">
      <c r="C33" s="102" t="s">
        <v>15</v>
      </c>
      <c r="D33" s="103"/>
      <c r="E33" s="103"/>
      <c r="F33" s="13"/>
      <c r="G33" s="17">
        <f>SUM(G30:G32)</f>
        <v>34.409999999999997</v>
      </c>
      <c r="H33" s="17">
        <f>SUM(H30:H32)</f>
        <v>41.46</v>
      </c>
      <c r="I33" s="17">
        <f>SUM(I30:I32)</f>
        <v>51.71</v>
      </c>
      <c r="J33" s="17">
        <f>SUM(J30:J32)</f>
        <v>64.77</v>
      </c>
      <c r="K33" s="17">
        <f>SUM(K30:K32)</f>
        <v>83.97</v>
      </c>
      <c r="L33" s="88"/>
      <c r="M33" s="43"/>
    </row>
    <row r="34" spans="2:16" ht="6" customHeight="1" x14ac:dyDescent="0.25">
      <c r="L34" s="90"/>
      <c r="M34" s="43"/>
    </row>
    <row r="35" spans="2:16" x14ac:dyDescent="0.25">
      <c r="C35" s="19" t="s">
        <v>18</v>
      </c>
      <c r="G35" s="6">
        <f>ROUND(SUMPRODUCT(G27:K27,G33:K33)*365.25,0)</f>
        <v>385759</v>
      </c>
      <c r="L35" s="90"/>
      <c r="M35" s="43"/>
    </row>
    <row r="36" spans="2:16" ht="6" customHeight="1" x14ac:dyDescent="0.25">
      <c r="L36" s="90"/>
      <c r="M36" s="43"/>
    </row>
    <row r="37" spans="2:16" x14ac:dyDescent="0.25">
      <c r="C37" s="19" t="s">
        <v>19</v>
      </c>
      <c r="G37" s="20">
        <f>ROUND(SUMPRODUCT(G27:K27,G29:K29)*52,0)</f>
        <v>8072</v>
      </c>
      <c r="H37" s="8"/>
      <c r="I37" s="8"/>
      <c r="J37" s="8"/>
      <c r="K37" s="8"/>
      <c r="L37" s="90"/>
      <c r="M37" s="43"/>
    </row>
    <row r="38" spans="2:16" ht="5.45" customHeight="1" x14ac:dyDescent="0.25">
      <c r="G38" s="6"/>
      <c r="L38" s="90"/>
      <c r="M38" s="43"/>
    </row>
    <row r="39" spans="2:16" ht="6" customHeight="1" x14ac:dyDescent="0.25">
      <c r="G39" s="6"/>
      <c r="L39" s="90"/>
      <c r="M39" s="43"/>
    </row>
    <row r="40" spans="2:16" ht="15" customHeight="1" x14ac:dyDescent="0.25">
      <c r="B40" s="7" t="s">
        <v>5</v>
      </c>
      <c r="G40" s="23">
        <f>SUM(F27+F5)</f>
        <v>121</v>
      </c>
      <c r="I40" s="21"/>
      <c r="J40" s="21"/>
      <c r="K40" s="21"/>
      <c r="L40" s="94"/>
      <c r="M40" s="21"/>
      <c r="N40" s="21"/>
      <c r="O40" s="21"/>
      <c r="P40" s="21"/>
    </row>
    <row r="41" spans="2:16" ht="7.15" customHeight="1" thickBot="1" x14ac:dyDescent="0.3">
      <c r="B41" s="2"/>
      <c r="I41" s="21"/>
      <c r="J41" s="21"/>
      <c r="K41" s="21"/>
      <c r="L41" s="94"/>
      <c r="M41" s="21"/>
      <c r="N41" s="21"/>
      <c r="O41" s="21"/>
      <c r="P41" s="21"/>
    </row>
    <row r="42" spans="2:16" x14ac:dyDescent="0.25">
      <c r="B42" s="7" t="s">
        <v>73</v>
      </c>
      <c r="G42" s="22">
        <f>G35+F18</f>
        <v>1065588</v>
      </c>
      <c r="I42" s="74"/>
      <c r="J42" s="29"/>
      <c r="L42" s="95" t="s">
        <v>78</v>
      </c>
      <c r="M42" s="96"/>
      <c r="O42" s="21"/>
      <c r="P42" s="21"/>
    </row>
    <row r="43" spans="2:16" ht="6" customHeight="1" thickBot="1" x14ac:dyDescent="0.3">
      <c r="B43" s="2"/>
      <c r="I43" s="21"/>
      <c r="J43" s="21"/>
      <c r="K43" s="21"/>
      <c r="L43" s="97"/>
      <c r="M43" s="98"/>
      <c r="N43" s="21"/>
      <c r="O43" s="21"/>
      <c r="P43" s="21"/>
    </row>
    <row r="44" spans="2:16" ht="15.75" thickBot="1" x14ac:dyDescent="0.3">
      <c r="B44" s="7" t="s">
        <v>17</v>
      </c>
      <c r="C44" s="2"/>
      <c r="G44" s="23">
        <f>SUM(G37+F20)</f>
        <v>26441</v>
      </c>
      <c r="H44" s="33"/>
      <c r="I44" s="27"/>
      <c r="J44" s="34"/>
      <c r="K44" s="21"/>
      <c r="L44" s="72">
        <v>4.1900000000000004</v>
      </c>
      <c r="M44" s="70" t="s">
        <v>61</v>
      </c>
      <c r="N44" s="21"/>
      <c r="O44" s="21"/>
      <c r="P44" s="21"/>
    </row>
    <row r="45" spans="2:16" ht="7.5" customHeight="1" x14ac:dyDescent="0.25">
      <c r="B45" s="7"/>
      <c r="G45" s="5"/>
      <c r="H45" s="116"/>
      <c r="I45" s="117"/>
      <c r="J45" s="101"/>
      <c r="K45" s="101"/>
      <c r="L45" s="21"/>
      <c r="M45" s="21"/>
      <c r="N45" s="21"/>
      <c r="O45" s="21"/>
      <c r="P45" s="21"/>
    </row>
    <row r="46" spans="2:16" ht="7.9" customHeight="1" x14ac:dyDescent="0.25">
      <c r="B46" s="7"/>
      <c r="F46" s="8"/>
      <c r="H46" s="117"/>
      <c r="I46" s="117"/>
      <c r="J46" s="101"/>
      <c r="K46" s="101"/>
      <c r="L46" s="21"/>
      <c r="M46" s="21"/>
      <c r="N46" s="21"/>
      <c r="O46" s="21"/>
      <c r="P46" s="21"/>
    </row>
    <row r="47" spans="2:16" x14ac:dyDescent="0.25">
      <c r="B47" s="3" t="s">
        <v>20</v>
      </c>
      <c r="C47" s="3" t="s">
        <v>21</v>
      </c>
    </row>
    <row r="49" spans="1:11" x14ac:dyDescent="0.25">
      <c r="B49" s="7" t="s">
        <v>22</v>
      </c>
      <c r="C49" s="2"/>
      <c r="D49" s="2"/>
      <c r="E49" s="2"/>
      <c r="G49" s="61">
        <v>0</v>
      </c>
    </row>
    <row r="51" spans="1:11" x14ac:dyDescent="0.25">
      <c r="B51" s="19" t="s">
        <v>23</v>
      </c>
      <c r="G51" s="54">
        <v>0</v>
      </c>
      <c r="H51" s="18" t="s">
        <v>24</v>
      </c>
    </row>
    <row r="53" spans="1:11" x14ac:dyDescent="0.25">
      <c r="A53" s="2" t="s">
        <v>26</v>
      </c>
      <c r="B53" s="3" t="s">
        <v>37</v>
      </c>
    </row>
    <row r="54" spans="1:11" ht="16.149999999999999" customHeight="1" x14ac:dyDescent="0.25"/>
    <row r="55" spans="1:11" ht="13.9" customHeight="1" x14ac:dyDescent="0.25">
      <c r="B55" s="2" t="s">
        <v>0</v>
      </c>
      <c r="C55" s="2" t="s">
        <v>27</v>
      </c>
    </row>
    <row r="56" spans="1:11" ht="13.9" customHeight="1" x14ac:dyDescent="0.25"/>
    <row r="57" spans="1:11" ht="13.9" customHeight="1" x14ac:dyDescent="0.25">
      <c r="B57" s="19" t="s">
        <v>28</v>
      </c>
      <c r="F57" s="20">
        <f>SUM(G44)</f>
        <v>26441</v>
      </c>
      <c r="G57" s="8"/>
    </row>
    <row r="58" spans="1:11" ht="13.9" customHeight="1" x14ac:dyDescent="0.25">
      <c r="B58" s="19" t="s">
        <v>38</v>
      </c>
      <c r="F58" s="20">
        <f>ROUND(F57*G58,0)</f>
        <v>1851</v>
      </c>
      <c r="G58" s="60">
        <v>7.0000000000000007E-2</v>
      </c>
      <c r="H58" s="36" t="s">
        <v>60</v>
      </c>
      <c r="I58" s="37"/>
      <c r="J58" s="37"/>
    </row>
    <row r="59" spans="1:11" ht="13.9" customHeight="1" x14ac:dyDescent="0.25">
      <c r="B59" s="19"/>
      <c r="F59" s="20"/>
      <c r="H59" s="37" t="s">
        <v>66</v>
      </c>
      <c r="I59" s="37"/>
      <c r="J59" s="37"/>
    </row>
    <row r="60" spans="1:11" ht="13.9" customHeight="1" x14ac:dyDescent="0.25">
      <c r="B60" s="7" t="s">
        <v>39</v>
      </c>
      <c r="C60" s="2"/>
      <c r="D60" s="2"/>
      <c r="E60" s="2"/>
      <c r="F60" s="41">
        <f>SUM(F58+F57)</f>
        <v>28292</v>
      </c>
      <c r="G60" s="39"/>
      <c r="H60" s="35"/>
    </row>
    <row r="61" spans="1:11" ht="5.25" customHeight="1" x14ac:dyDescent="0.25"/>
    <row r="62" spans="1:11" ht="13.9" customHeight="1" x14ac:dyDescent="0.25">
      <c r="B62" s="2" t="s">
        <v>29</v>
      </c>
      <c r="C62" s="2" t="s">
        <v>30</v>
      </c>
      <c r="H62" s="35"/>
      <c r="I62" s="35"/>
    </row>
    <row r="63" spans="1:11" ht="13.9" customHeight="1" x14ac:dyDescent="0.25">
      <c r="B63" s="2"/>
      <c r="C63" s="2"/>
      <c r="G63" s="78"/>
      <c r="H63" s="79"/>
      <c r="I63" s="80" t="s">
        <v>71</v>
      </c>
      <c r="J63" s="78"/>
      <c r="K63" s="78"/>
    </row>
    <row r="64" spans="1:11" ht="13.9" customHeight="1" x14ac:dyDescent="0.25">
      <c r="B64" s="35" t="s">
        <v>31</v>
      </c>
      <c r="C64" s="2"/>
      <c r="F64" s="42">
        <f>SUM(G49+G42)</f>
        <v>1065588</v>
      </c>
      <c r="G64" s="79" t="s">
        <v>68</v>
      </c>
      <c r="H64" s="79"/>
      <c r="I64" s="82" t="s">
        <v>75</v>
      </c>
      <c r="J64" s="82" t="s">
        <v>72</v>
      </c>
      <c r="K64" s="82" t="s">
        <v>69</v>
      </c>
    </row>
    <row r="65" spans="1:12" ht="13.9" customHeight="1" x14ac:dyDescent="0.25">
      <c r="B65" s="2"/>
      <c r="C65" s="2"/>
      <c r="G65" s="78"/>
      <c r="H65" s="79"/>
      <c r="I65" s="83">
        <v>0.04</v>
      </c>
      <c r="J65" s="84">
        <v>697</v>
      </c>
      <c r="K65" s="85">
        <f>ROUND((F64*I65)/J65,0)</f>
        <v>61</v>
      </c>
    </row>
    <row r="66" spans="1:12" ht="7.15" customHeight="1" x14ac:dyDescent="0.25">
      <c r="F66" s="42"/>
    </row>
    <row r="67" spans="1:12" ht="7.15" customHeight="1" x14ac:dyDescent="0.25">
      <c r="F67" s="42"/>
    </row>
    <row r="68" spans="1:12" ht="13.9" customHeight="1" x14ac:dyDescent="0.25">
      <c r="B68" s="19" t="s">
        <v>32</v>
      </c>
      <c r="F68" s="42">
        <f>ROUND((F64)*G68,0)</f>
        <v>0</v>
      </c>
      <c r="G68" s="62">
        <v>0</v>
      </c>
      <c r="H68" s="30" t="s">
        <v>52</v>
      </c>
    </row>
    <row r="69" spans="1:12" ht="7.9" customHeight="1" x14ac:dyDescent="0.25">
      <c r="F69" s="42"/>
    </row>
    <row r="70" spans="1:12" ht="13.9" customHeight="1" x14ac:dyDescent="0.25">
      <c r="B70" s="19" t="s">
        <v>33</v>
      </c>
      <c r="F70" s="63">
        <v>0</v>
      </c>
      <c r="H70" s="30" t="s">
        <v>44</v>
      </c>
    </row>
    <row r="71" spans="1:12" ht="6" customHeight="1" thickBot="1" x14ac:dyDescent="0.3">
      <c r="F71" s="42"/>
    </row>
    <row r="72" spans="1:12" ht="13.9" customHeight="1" thickBot="1" x14ac:dyDescent="0.3">
      <c r="B72" s="7" t="s">
        <v>64</v>
      </c>
      <c r="C72" s="2"/>
      <c r="D72" s="2"/>
      <c r="E72" s="2"/>
      <c r="F72" s="32">
        <f>SUM(F70+F68+F64)</f>
        <v>1065588</v>
      </c>
      <c r="G72" s="65">
        <f>ROUND(F72/F60,2)</f>
        <v>37.659999999999997</v>
      </c>
      <c r="H72" s="46" t="s">
        <v>50</v>
      </c>
      <c r="I72" s="44"/>
      <c r="J72" s="44"/>
      <c r="K72" s="44"/>
      <c r="L72" s="45"/>
    </row>
    <row r="73" spans="1:12" ht="13.9" customHeight="1" x14ac:dyDescent="0.25">
      <c r="B73" s="7"/>
      <c r="C73" s="2"/>
      <c r="D73" s="2"/>
      <c r="E73" s="2"/>
      <c r="F73" s="32"/>
      <c r="G73" s="51"/>
      <c r="H73" s="35" t="s">
        <v>58</v>
      </c>
      <c r="I73" s="43"/>
      <c r="J73" s="43"/>
      <c r="K73" s="43"/>
      <c r="L73" s="43"/>
    </row>
    <row r="74" spans="1:12" ht="7.15" customHeight="1" x14ac:dyDescent="0.25">
      <c r="B74" s="7"/>
      <c r="C74" s="2"/>
      <c r="D74" s="2"/>
      <c r="E74" s="2"/>
      <c r="F74" s="32"/>
    </row>
    <row r="75" spans="1:12" ht="13.9" customHeight="1" x14ac:dyDescent="0.25">
      <c r="G75" s="87">
        <f>ROUND(G72*$L$44/7*30.44,2)</f>
        <v>686.18</v>
      </c>
      <c r="H75" s="67" t="s">
        <v>62</v>
      </c>
      <c r="I75" s="68"/>
      <c r="J75" s="68"/>
      <c r="K75" s="68"/>
      <c r="L75" s="69"/>
    </row>
    <row r="76" spans="1:12" x14ac:dyDescent="0.25">
      <c r="B76" s="7" t="s">
        <v>43</v>
      </c>
      <c r="C76" s="2"/>
      <c r="D76" s="2"/>
      <c r="E76" s="2"/>
      <c r="F76" s="32">
        <f>ROUND(F72/12,0)</f>
        <v>88799</v>
      </c>
      <c r="G76" s="64"/>
      <c r="H76" s="35"/>
    </row>
    <row r="77" spans="1:12" s="47" customFormat="1" ht="7.9" customHeight="1" x14ac:dyDescent="0.25">
      <c r="B77" s="48"/>
      <c r="C77" s="49"/>
      <c r="D77" s="49"/>
      <c r="E77" s="49"/>
      <c r="F77" s="50"/>
    </row>
    <row r="78" spans="1:12" ht="13.9" customHeight="1" x14ac:dyDescent="0.25">
      <c r="B78" s="7"/>
      <c r="C78" s="2"/>
      <c r="D78" s="2"/>
      <c r="E78" s="2"/>
      <c r="F78" s="22"/>
    </row>
    <row r="79" spans="1:12" ht="13.9" customHeight="1" x14ac:dyDescent="0.25">
      <c r="A79" s="2" t="s">
        <v>34</v>
      </c>
      <c r="B79" s="3" t="s">
        <v>40</v>
      </c>
    </row>
    <row r="80" spans="1:12" ht="13.9" customHeight="1" x14ac:dyDescent="0.25"/>
    <row r="81" spans="2:13" ht="13.9" customHeight="1" x14ac:dyDescent="0.25">
      <c r="B81" s="2" t="s">
        <v>0</v>
      </c>
      <c r="C81" s="2" t="s">
        <v>27</v>
      </c>
    </row>
    <row r="82" spans="2:13" ht="13.9" customHeight="1" x14ac:dyDescent="0.25"/>
    <row r="83" spans="2:13" s="26" customFormat="1" ht="13.9" customHeight="1" x14ac:dyDescent="0.25">
      <c r="B83" s="28" t="s">
        <v>35</v>
      </c>
      <c r="F83" s="40">
        <f>SUM(F60)</f>
        <v>28292</v>
      </c>
      <c r="G83" s="40"/>
    </row>
    <row r="84" spans="2:13" s="26" customFormat="1" ht="13.9" customHeight="1" x14ac:dyDescent="0.25">
      <c r="C84" s="28" t="s">
        <v>36</v>
      </c>
      <c r="F84" s="73">
        <v>-1000</v>
      </c>
      <c r="H84" s="38" t="s">
        <v>49</v>
      </c>
    </row>
    <row r="85" spans="2:13" s="26" customFormat="1" ht="13.9" customHeight="1" x14ac:dyDescent="0.25">
      <c r="B85" s="28" t="s">
        <v>41</v>
      </c>
      <c r="F85" s="73">
        <v>1500</v>
      </c>
      <c r="G85" s="40"/>
      <c r="H85" s="35" t="s">
        <v>59</v>
      </c>
    </row>
    <row r="86" spans="2:13" ht="13.9" customHeight="1" x14ac:dyDescent="0.25">
      <c r="B86" s="19"/>
      <c r="F86" s="20"/>
      <c r="G86" s="20"/>
    </row>
    <row r="87" spans="2:13" ht="13.9" customHeight="1" x14ac:dyDescent="0.25">
      <c r="B87" s="7" t="s">
        <v>42</v>
      </c>
      <c r="C87" s="2"/>
      <c r="D87" s="2"/>
      <c r="E87" s="2"/>
      <c r="F87" s="41">
        <f>SUM(F83:F85)</f>
        <v>28792</v>
      </c>
      <c r="G87" s="20"/>
      <c r="H87" s="35" t="s">
        <v>51</v>
      </c>
    </row>
    <row r="88" spans="2:13" ht="13.9" customHeight="1" x14ac:dyDescent="0.25">
      <c r="B88" s="7"/>
      <c r="C88" s="2"/>
      <c r="D88" s="2"/>
      <c r="E88" s="2"/>
      <c r="F88" s="41"/>
      <c r="G88" s="20"/>
      <c r="H88" s="35"/>
    </row>
    <row r="89" spans="2:13" ht="13.9" customHeight="1" x14ac:dyDescent="0.25">
      <c r="B89" s="7" t="s">
        <v>67</v>
      </c>
      <c r="C89" s="2"/>
      <c r="D89" s="2"/>
      <c r="E89" s="2"/>
      <c r="F89" s="77">
        <v>97</v>
      </c>
      <c r="G89" s="20"/>
      <c r="H89" s="35"/>
    </row>
    <row r="90" spans="2:13" ht="13.9" customHeight="1" x14ac:dyDescent="0.25"/>
    <row r="91" spans="2:13" ht="13.9" customHeight="1" x14ac:dyDescent="0.25">
      <c r="B91" s="2" t="s">
        <v>29</v>
      </c>
      <c r="C91" s="2" t="s">
        <v>30</v>
      </c>
    </row>
    <row r="92" spans="2:13" ht="13.9" customHeight="1" x14ac:dyDescent="0.25"/>
    <row r="93" spans="2:13" ht="13.9" customHeight="1" x14ac:dyDescent="0.25">
      <c r="B93" s="2" t="s">
        <v>63</v>
      </c>
      <c r="C93" s="2"/>
      <c r="D93" s="2"/>
      <c r="E93" s="2"/>
      <c r="F93" s="32">
        <f>ROUND(F72/F83*F87,0)</f>
        <v>1084420</v>
      </c>
      <c r="H93" s="39" t="s">
        <v>65</v>
      </c>
      <c r="I93" s="42"/>
    </row>
    <row r="94" spans="2:13" ht="5.25" customHeight="1" x14ac:dyDescent="0.25">
      <c r="B94" s="18"/>
      <c r="F94" s="42"/>
    </row>
    <row r="95" spans="2:13" ht="13.9" customHeight="1" x14ac:dyDescent="0.25">
      <c r="B95" s="30" t="s">
        <v>74</v>
      </c>
      <c r="F95" s="32">
        <f>ROUND((F93*(1+G95))-F93,0)</f>
        <v>9543</v>
      </c>
      <c r="G95" s="62">
        <v>8.8000000000000005E-3</v>
      </c>
      <c r="H95" s="19"/>
      <c r="M95" s="52"/>
    </row>
    <row r="96" spans="2:13" ht="6" customHeight="1" x14ac:dyDescent="0.25">
      <c r="B96" s="19"/>
      <c r="F96" s="42"/>
      <c r="G96" s="24"/>
      <c r="H96" s="19"/>
    </row>
    <row r="97" spans="1:14" s="2" customFormat="1" x14ac:dyDescent="0.25">
      <c r="G97" s="78"/>
      <c r="H97" s="79"/>
      <c r="I97" s="80" t="s">
        <v>71</v>
      </c>
      <c r="J97" s="78"/>
      <c r="K97" s="78"/>
      <c r="M97" s="2" t="s">
        <v>76</v>
      </c>
    </row>
    <row r="98" spans="1:14" s="2" customFormat="1" x14ac:dyDescent="0.25">
      <c r="B98" s="7" t="s">
        <v>53</v>
      </c>
      <c r="F98" s="32">
        <f>SUM(F95+F93)</f>
        <v>1093963</v>
      </c>
      <c r="G98" s="79" t="s">
        <v>68</v>
      </c>
      <c r="H98" s="79"/>
      <c r="I98" s="81" t="s">
        <v>69</v>
      </c>
      <c r="J98" s="81" t="s">
        <v>72</v>
      </c>
      <c r="K98" s="81" t="s">
        <v>70</v>
      </c>
    </row>
    <row r="99" spans="1:14" ht="16.5" customHeight="1" x14ac:dyDescent="0.25">
      <c r="B99" s="19"/>
      <c r="F99" s="42"/>
      <c r="G99" s="78"/>
      <c r="H99" s="79"/>
      <c r="I99" s="85">
        <f>F89</f>
        <v>97</v>
      </c>
      <c r="J99" s="84">
        <v>697</v>
      </c>
      <c r="K99" s="83">
        <f>(I99*J99)/F98</f>
        <v>6.1801907377123357E-2</v>
      </c>
    </row>
    <row r="100" spans="1:14" ht="6" customHeight="1" x14ac:dyDescent="0.25">
      <c r="B100" s="19"/>
      <c r="F100" s="42"/>
      <c r="G100" s="24"/>
      <c r="H100" s="19"/>
    </row>
    <row r="101" spans="1:14" ht="13.9" customHeight="1" x14ac:dyDescent="0.25">
      <c r="B101" s="30" t="s">
        <v>54</v>
      </c>
      <c r="F101" s="63">
        <v>0</v>
      </c>
      <c r="G101" s="24"/>
      <c r="H101" s="30" t="s">
        <v>44</v>
      </c>
    </row>
    <row r="102" spans="1:14" ht="7.9" customHeight="1" thickBot="1" x14ac:dyDescent="0.3">
      <c r="B102" s="7"/>
      <c r="C102" s="2"/>
      <c r="D102" s="2"/>
      <c r="E102" s="2"/>
      <c r="F102" s="32"/>
      <c r="H102" s="43"/>
      <c r="I102" s="43"/>
      <c r="J102" s="43"/>
      <c r="K102" s="43"/>
    </row>
    <row r="103" spans="1:14" ht="13.9" customHeight="1" thickBot="1" x14ac:dyDescent="0.3">
      <c r="A103" s="2"/>
      <c r="B103" s="7" t="s">
        <v>55</v>
      </c>
      <c r="C103" s="2"/>
      <c r="D103" s="2"/>
      <c r="E103" s="2"/>
      <c r="F103" s="32">
        <f>SUM(F98+F101)</f>
        <v>1093963</v>
      </c>
      <c r="G103" s="66">
        <f>ROUND(F103/F87,2)</f>
        <v>38</v>
      </c>
      <c r="H103" s="106" t="s">
        <v>56</v>
      </c>
      <c r="I103" s="106"/>
      <c r="J103" s="106"/>
      <c r="K103" s="106"/>
      <c r="L103" s="106"/>
      <c r="M103" s="107"/>
      <c r="N103" s="2"/>
    </row>
    <row r="104" spans="1:14" ht="13.9" customHeight="1" x14ac:dyDescent="0.25">
      <c r="B104" s="7"/>
      <c r="C104" s="2"/>
      <c r="D104" s="2"/>
      <c r="E104" s="2"/>
      <c r="F104" s="32"/>
      <c r="H104" s="75"/>
      <c r="I104" s="75"/>
      <c r="J104" s="76"/>
      <c r="K104" s="76"/>
    </row>
    <row r="105" spans="1:14" ht="13.9" customHeight="1" x14ac:dyDescent="0.25">
      <c r="G105" s="87">
        <f>ROUND(G103*$L$44/7*30.44,2)</f>
        <v>692.38</v>
      </c>
      <c r="H105" s="67" t="s">
        <v>62</v>
      </c>
      <c r="I105" s="68"/>
      <c r="J105" s="68"/>
      <c r="K105" s="68"/>
      <c r="L105" s="69"/>
    </row>
    <row r="106" spans="1:14" ht="13.9" customHeight="1" x14ac:dyDescent="0.25">
      <c r="B106" s="7"/>
      <c r="C106" s="2"/>
      <c r="D106" s="2"/>
      <c r="E106" s="2"/>
      <c r="F106" s="32"/>
      <c r="H106" s="75"/>
      <c r="I106" s="75"/>
      <c r="J106" s="76"/>
      <c r="K106" s="76"/>
    </row>
    <row r="107" spans="1:14" ht="13.9" customHeight="1" x14ac:dyDescent="0.25">
      <c r="B107" s="7" t="s">
        <v>43</v>
      </c>
      <c r="C107" s="2"/>
      <c r="D107" s="2"/>
      <c r="E107" s="2"/>
      <c r="F107" s="32">
        <f>ROUND(F103/12,0)</f>
        <v>91164</v>
      </c>
      <c r="H107" s="43"/>
      <c r="I107" s="43"/>
      <c r="J107" s="108"/>
      <c r="K107" s="108"/>
    </row>
    <row r="108" spans="1:14" ht="13.9" customHeight="1" x14ac:dyDescent="0.25">
      <c r="F108" s="42"/>
      <c r="H108" s="109"/>
      <c r="I108" s="109"/>
      <c r="J108" s="110"/>
      <c r="K108" s="110"/>
    </row>
    <row r="109" spans="1:14" ht="30.75" customHeight="1" x14ac:dyDescent="0.25">
      <c r="B109" s="99" t="s">
        <v>79</v>
      </c>
      <c r="C109" s="105" t="s">
        <v>80</v>
      </c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</row>
    <row r="110" spans="1:14" ht="13.9" customHeight="1" x14ac:dyDescent="0.25"/>
    <row r="111" spans="1:14" ht="13.9" customHeight="1" x14ac:dyDescent="0.25"/>
    <row r="112" spans="1:14" ht="13.9" customHeight="1" x14ac:dyDescent="0.25"/>
    <row r="113" ht="13.9" customHeight="1" x14ac:dyDescent="0.25"/>
    <row r="114" ht="13.9" customHeight="1" x14ac:dyDescent="0.25"/>
    <row r="115" ht="13.9" customHeight="1" x14ac:dyDescent="0.25"/>
    <row r="116" ht="13.9" customHeight="1" x14ac:dyDescent="0.25"/>
    <row r="117" ht="13.9" customHeight="1" x14ac:dyDescent="0.25"/>
    <row r="118" ht="13.9" customHeight="1" x14ac:dyDescent="0.25"/>
    <row r="119" ht="13.9" customHeight="1" x14ac:dyDescent="0.25"/>
  </sheetData>
  <mergeCells count="14">
    <mergeCell ref="C27:E27"/>
    <mergeCell ref="C31:E31"/>
    <mergeCell ref="C32:E32"/>
    <mergeCell ref="C29:F29"/>
    <mergeCell ref="H45:I46"/>
    <mergeCell ref="J45:K46"/>
    <mergeCell ref="C33:E33"/>
    <mergeCell ref="C28:E28"/>
    <mergeCell ref="C30:E30"/>
    <mergeCell ref="C109:M109"/>
    <mergeCell ref="H103:M103"/>
    <mergeCell ref="J107:K107"/>
    <mergeCell ref="H108:I108"/>
    <mergeCell ref="J108:K108"/>
  </mergeCells>
  <phoneticPr fontId="13" type="noConversion"/>
  <pageMargins left="0.51181102362204722" right="0.51181102362204722" top="0.59055118110236227" bottom="0.59055118110236227" header="0.31496062992125984" footer="0.31496062992125984"/>
  <pageSetup paperSize="9" scale="80" orientation="landscape" r:id="rId1"/>
  <headerFooter>
    <oddHeader>&amp;A</oddHeader>
    <oddFooter>Seite &amp;P von &amp;N</oddFooter>
  </headerFooter>
  <rowBreaks count="2" manualBreakCount="2">
    <brk id="46" max="16383" man="1"/>
    <brk id="7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2.2 Sozpsych</vt:lpstr>
    </vt:vector>
  </TitlesOfParts>
  <Company>BHH Sozialkontor gGmbH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g.mueller</dc:creator>
  <cp:lastModifiedBy>Habscheidt, Malte</cp:lastModifiedBy>
  <cp:lastPrinted>2013-09-20T09:00:13Z</cp:lastPrinted>
  <dcterms:created xsi:type="dcterms:W3CDTF">2012-12-17T08:28:02Z</dcterms:created>
  <dcterms:modified xsi:type="dcterms:W3CDTF">2015-07-23T12:49:14Z</dcterms:modified>
</cp:coreProperties>
</file>